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<sst xmlns="http://schemas.openxmlformats.org/spreadsheetml/2006/main" count="155" uniqueCount="130">
  <si>
    <t>39-40,9</t>
  </si>
  <si>
    <t>38,5-38,9</t>
  </si>
  <si>
    <t xml:space="preserve"> </t>
  </si>
  <si>
    <t>36-38,4</t>
  </si>
  <si>
    <t>34-35,9</t>
  </si>
  <si>
    <t>32-33,9</t>
  </si>
  <si>
    <t>30-31,9</t>
  </si>
  <si>
    <t>&gt;41</t>
  </si>
  <si>
    <t>&lt;29,9</t>
  </si>
  <si>
    <t>A</t>
  </si>
  <si>
    <t>B</t>
  </si>
  <si>
    <t>C</t>
  </si>
  <si>
    <t>&gt;160</t>
  </si>
  <si>
    <t>&gt;180</t>
  </si>
  <si>
    <t>&gt;50</t>
  </si>
  <si>
    <t>&gt;500</t>
  </si>
  <si>
    <t>&gt;7,7</t>
  </si>
  <si>
    <t>&gt;52</t>
  </si>
  <si>
    <t>&gt;7</t>
  </si>
  <si>
    <t>&gt;3,5</t>
  </si>
  <si>
    <t>&gt;60</t>
  </si>
  <si>
    <t>&gt;40</t>
  </si>
  <si>
    <t>+4</t>
  </si>
  <si>
    <t>130-159</t>
  </si>
  <si>
    <t>140-179</t>
  </si>
  <si>
    <t>35-49</t>
  </si>
  <si>
    <t>350-499</t>
  </si>
  <si>
    <t>7,69-7,7</t>
  </si>
  <si>
    <t>41-51,9</t>
  </si>
  <si>
    <t>160-179</t>
  </si>
  <si>
    <t>6-6,9</t>
  </si>
  <si>
    <t>2-3,4</t>
  </si>
  <si>
    <t>+3</t>
  </si>
  <si>
    <t>+2</t>
  </si>
  <si>
    <t>110-129</t>
  </si>
  <si>
    <t>110-139</t>
  </si>
  <si>
    <t>200-349</t>
  </si>
  <si>
    <t>155-159</t>
  </si>
  <si>
    <t>1,5-1,9</t>
  </si>
  <si>
    <t>50-59,9</t>
  </si>
  <si>
    <t>20-39,9</t>
  </si>
  <si>
    <t>25-34</t>
  </si>
  <si>
    <t>7,5-7,59</t>
  </si>
  <si>
    <t>32-40,9</t>
  </si>
  <si>
    <t>150-154</t>
  </si>
  <si>
    <t>5,5-5,9</t>
  </si>
  <si>
    <t>46-49,9</t>
  </si>
  <si>
    <t>15-19,9</t>
  </si>
  <si>
    <t>+1</t>
  </si>
  <si>
    <t>+0</t>
  </si>
  <si>
    <t>70-109</t>
  </si>
  <si>
    <t>12-24</t>
  </si>
  <si>
    <t>70</t>
  </si>
  <si>
    <t>199</t>
  </si>
  <si>
    <t>7,33-7,49</t>
  </si>
  <si>
    <t>23-31,9</t>
  </si>
  <si>
    <t>130-149</t>
  </si>
  <si>
    <t>3,5-5,4</t>
  </si>
  <si>
    <t>0,6-1,4</t>
  </si>
  <si>
    <t>30-45,9</t>
  </si>
  <si>
    <t>3-14,9</t>
  </si>
  <si>
    <t>10-11</t>
  </si>
  <si>
    <t>7,25-7,32</t>
  </si>
  <si>
    <t>18-21,9</t>
  </si>
  <si>
    <t>120-129</t>
  </si>
  <si>
    <t>2,5-2,9</t>
  </si>
  <si>
    <t>&lt;0,6</t>
  </si>
  <si>
    <t>20-29,9</t>
  </si>
  <si>
    <t>1-2,9</t>
  </si>
  <si>
    <t>50-69</t>
  </si>
  <si>
    <t>55-69</t>
  </si>
  <si>
    <t>6-9</t>
  </si>
  <si>
    <t>61-69,9</t>
  </si>
  <si>
    <t>3-3,4</t>
  </si>
  <si>
    <t>40-54</t>
  </si>
  <si>
    <t>&lt;5</t>
  </si>
  <si>
    <t>55-60</t>
  </si>
  <si>
    <t>7,15-7,24</t>
  </si>
  <si>
    <t>15-17,9</t>
  </si>
  <si>
    <t>111-119</t>
  </si>
  <si>
    <t>&lt;49</t>
  </si>
  <si>
    <t>&lt;39</t>
  </si>
  <si>
    <t>&lt;55</t>
  </si>
  <si>
    <t>&lt;7,15</t>
  </si>
  <si>
    <t>&lt;15</t>
  </si>
  <si>
    <t>&lt;110</t>
  </si>
  <si>
    <t>&lt;2,5</t>
  </si>
  <si>
    <t>&lt;20</t>
  </si>
  <si>
    <t>&lt;1</t>
  </si>
  <si>
    <t>DATOS</t>
  </si>
  <si>
    <t>PUNTOS</t>
  </si>
  <si>
    <t>Temperatura Rectal</t>
  </si>
  <si>
    <t>Presión Arterial Media</t>
  </si>
  <si>
    <t>Frecuencia Cardiaca</t>
  </si>
  <si>
    <t>Frecuencia Respiratoria</t>
  </si>
  <si>
    <t>OXIGENACION FiO2&lt;0,5:pO2</t>
  </si>
  <si>
    <t>OXIGENACION FiO2&gt;0,5:D A-a O2</t>
  </si>
  <si>
    <t>pH Arterial</t>
  </si>
  <si>
    <t>Natremia         mMol/l</t>
  </si>
  <si>
    <t>Potasemia      mMol/l</t>
  </si>
  <si>
    <t>Creatina Plasma   mgrs %</t>
  </si>
  <si>
    <t>Hematocrito</t>
  </si>
  <si>
    <r>
      <t>Leucocitos (x 1000)  mm</t>
    </r>
    <r>
      <rPr>
        <b/>
        <i/>
        <vertAlign val="superscript"/>
        <sz val="10"/>
        <rFont val="Arial"/>
        <family val="2"/>
      </rPr>
      <t>3</t>
    </r>
  </si>
  <si>
    <t>Escala de Glasgow                 15 -</t>
  </si>
  <si>
    <t>PUNTOS APS................................</t>
  </si>
  <si>
    <t>PUNTUACION POR EDAD</t>
  </si>
  <si>
    <t>EDAD</t>
  </si>
  <si>
    <t>Puntos</t>
  </si>
  <si>
    <t>&lt;44</t>
  </si>
  <si>
    <t>45-54</t>
  </si>
  <si>
    <t>55-64</t>
  </si>
  <si>
    <t>65-74</t>
  </si>
  <si>
    <t>PUNTOS EDAD..............................</t>
  </si>
  <si>
    <t>PUNTUACION APACHE II</t>
  </si>
  <si>
    <t>Puntos APS</t>
  </si>
  <si>
    <t>Puntos por Edad</t>
  </si>
  <si>
    <t>Puntos E.Cronica</t>
  </si>
  <si>
    <t>PUNTOS ENFERMEDAD CRONICA.............</t>
  </si>
  <si>
    <t>TOTAL APACHE II</t>
  </si>
  <si>
    <t>SAPS II</t>
  </si>
  <si>
    <t>DATOS DEL PACIENTE</t>
  </si>
  <si>
    <t>Resultado</t>
  </si>
  <si>
    <t>Nombre / Apellidos......................:</t>
  </si>
  <si>
    <t>Fecha..........................................:</t>
  </si>
  <si>
    <t>Hora....:</t>
  </si>
  <si>
    <t>Nº Historia.........:</t>
  </si>
  <si>
    <t>Edad del Paciente.......................:</t>
  </si>
  <si>
    <t xml:space="preserve">   </t>
  </si>
  <si>
    <t>&gt;74</t>
  </si>
  <si>
    <r>
      <t xml:space="preserve">CO2 </t>
    </r>
    <r>
      <rPr>
        <b/>
        <i/>
        <sz val="8"/>
        <rFont val="Arial"/>
        <family val="2"/>
      </rPr>
      <t>(Solo si no  dispones pH)</t>
    </r>
  </si>
</sst>
</file>

<file path=xl/styles.xml><?xml version="1.0" encoding="utf-8"?>
<styleSheet xmlns="http://schemas.openxmlformats.org/spreadsheetml/2006/main">
  <numFmts count="1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dd/mm/yy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10"/>
      <color indexed="10"/>
      <name val="Arial"/>
      <family val="2"/>
    </font>
    <font>
      <b/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 quotePrefix="1">
      <alignment horizontal="center"/>
    </xf>
    <xf numFmtId="49" fontId="3" fillId="0" borderId="2" xfId="0" applyNumberFormat="1" applyFont="1" applyBorder="1" applyAlignment="1" quotePrefix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18" fontId="0" fillId="0" borderId="5" xfId="0" applyNumberFormat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49" fontId="3" fillId="0" borderId="10" xfId="0" applyNumberFormat="1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 quotePrefix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2" fontId="0" fillId="0" borderId="21" xfId="0" applyNumberFormat="1" applyBorder="1" applyAlignment="1" applyProtection="1">
      <alignment/>
      <protection locked="0"/>
    </xf>
    <xf numFmtId="0" fontId="2" fillId="0" borderId="21" xfId="0" applyFont="1" applyBorder="1" applyAlignment="1">
      <alignment horizontal="center"/>
    </xf>
    <xf numFmtId="2" fontId="0" fillId="0" borderId="22" xfId="0" applyNumberFormat="1" applyBorder="1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2" fontId="0" fillId="0" borderId="23" xfId="0" applyNumberFormat="1" applyBorder="1" applyAlignment="1" applyProtection="1">
      <alignment/>
      <protection locked="0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6" xfId="0" applyBorder="1" applyAlignment="1">
      <alignment/>
    </xf>
    <xf numFmtId="0" fontId="0" fillId="0" borderId="27" xfId="0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22</xdr:row>
      <xdr:rowOff>95250</xdr:rowOff>
    </xdr:from>
    <xdr:to>
      <xdr:col>8</xdr:col>
      <xdr:colOff>371475</xdr:colOff>
      <xdr:row>37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95575" y="3762375"/>
          <a:ext cx="3609975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A) ¿Tiene el paciente antecedencias de insuficiencia severa y cronica?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1- Hepatica:Hipertension portal, hemorragias 2ª, biopsia.
     2- Cardiaca: angor clase IV que le dificulta la actividad.
     3- Respiratoria: EPOC,restrictiva, o vascular, con hipoxia, hipercapnia,
         policemia o hipertension pulmonar.
     4- Renal: En tratamiento con depuracion extrarenal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B) ¿Esta el paciente inmunodeprimido previamente al ingreso?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 Por terapia inmunosupresora o por enfermedad avanzada que ocasione inmunosupresión(linfoma,leucemia,SIDA,neo metastasica)
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Si alguna repuesta es positiva añadir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5 Puntos: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Para no quirurgicos o postoperatorios de cirugia urgente.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2 Puntos: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Para postoperatorio de cirugía programada.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showGridLines="0" tabSelected="1" workbookViewId="0" topLeftCell="B13">
      <selection activeCell="M26" sqref="M26"/>
    </sheetView>
  </sheetViews>
  <sheetFormatPr defaultColWidth="11.421875" defaultRowHeight="12.75"/>
  <cols>
    <col min="1" max="1" width="30.8515625" style="0" bestFit="1" customWidth="1"/>
    <col min="2" max="2" width="8.8515625" style="0" bestFit="1" customWidth="1"/>
    <col min="3" max="3" width="10.00390625" style="0" bestFit="1" customWidth="1"/>
    <col min="4" max="4" width="5.140625" style="0" bestFit="1" customWidth="1"/>
    <col min="5" max="5" width="7.7109375" style="0" bestFit="1" customWidth="1"/>
    <col min="6" max="6" width="9.00390625" style="0" bestFit="1" customWidth="1"/>
    <col min="7" max="8" width="8.7109375" style="0" bestFit="1" customWidth="1"/>
    <col min="9" max="9" width="7.140625" style="0" bestFit="1" customWidth="1"/>
    <col min="10" max="11" width="8.7109375" style="0" bestFit="1" customWidth="1"/>
    <col min="12" max="12" width="5.7109375" style="0" bestFit="1" customWidth="1"/>
  </cols>
  <sheetData>
    <row r="1" ht="13.5" thickBot="1"/>
    <row r="2" spans="1:12" ht="13.5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12.75">
      <c r="A3" s="10" t="s">
        <v>122</v>
      </c>
      <c r="B3" s="61" t="s">
        <v>2</v>
      </c>
      <c r="C3" s="61"/>
      <c r="D3" s="61"/>
      <c r="E3" s="61"/>
      <c r="F3" s="61"/>
      <c r="G3" s="61"/>
      <c r="H3" s="61"/>
      <c r="I3" s="62" t="s">
        <v>125</v>
      </c>
      <c r="J3" s="62"/>
      <c r="K3" s="63" t="s">
        <v>2</v>
      </c>
      <c r="L3" s="64"/>
    </row>
    <row r="4" spans="1:12" ht="13.5" thickBot="1">
      <c r="A4" s="11" t="s">
        <v>123</v>
      </c>
      <c r="B4" s="65" t="s">
        <v>2</v>
      </c>
      <c r="C4" s="65"/>
      <c r="D4" s="9"/>
      <c r="E4" s="12" t="s">
        <v>124</v>
      </c>
      <c r="F4" s="13"/>
      <c r="G4" s="9"/>
      <c r="H4" s="9"/>
      <c r="I4" s="9"/>
      <c r="J4" s="9"/>
      <c r="K4" s="9"/>
      <c r="L4" s="14"/>
    </row>
    <row r="5" ht="13.5" thickBot="1"/>
    <row r="6" spans="1:12" ht="13.5" thickBot="1">
      <c r="A6" s="25" t="s">
        <v>90</v>
      </c>
      <c r="B6" s="29" t="s">
        <v>89</v>
      </c>
      <c r="C6" s="30" t="s">
        <v>121</v>
      </c>
      <c r="D6" s="26" t="s">
        <v>22</v>
      </c>
      <c r="E6" s="27" t="s">
        <v>32</v>
      </c>
      <c r="F6" s="27" t="s">
        <v>33</v>
      </c>
      <c r="G6" s="27" t="s">
        <v>48</v>
      </c>
      <c r="H6" s="27" t="s">
        <v>49</v>
      </c>
      <c r="I6" s="27" t="s">
        <v>48</v>
      </c>
      <c r="J6" s="27" t="s">
        <v>33</v>
      </c>
      <c r="K6" s="27" t="s">
        <v>32</v>
      </c>
      <c r="L6" s="28" t="s">
        <v>22</v>
      </c>
    </row>
    <row r="7" spans="1:12" ht="12.75">
      <c r="A7" s="15" t="s">
        <v>91</v>
      </c>
      <c r="B7" s="31" t="s">
        <v>127</v>
      </c>
      <c r="C7" s="32">
        <f>IF(OR($B$7&gt;41,AND($B$7&gt;0,$B$7&lt;29.9)),4,IF(OR(AND($B$7&gt;=39,$B$7&lt;=40.9),AND($B$7&gt;=30,$B$7&lt;=31.9)),3,IF(OR($B$7=0,AND($B$7&gt;=32,$B$7&lt;=33.9)),2,IF(OR(AND($B$7&gt;=38.5,$B$7&lt;=38.9),AND($B$7&gt;=34,$B$7&lt;=35.9)),1,IF(AND($B$7&gt;=36,$B$7&lt;=38.4),0,)))))</f>
        <v>4</v>
      </c>
      <c r="D7" s="2" t="s">
        <v>7</v>
      </c>
      <c r="E7" s="3" t="s">
        <v>0</v>
      </c>
      <c r="F7" s="4" t="s">
        <v>2</v>
      </c>
      <c r="G7" s="3" t="s">
        <v>1</v>
      </c>
      <c r="H7" s="3" t="s">
        <v>3</v>
      </c>
      <c r="I7" s="3" t="s">
        <v>4</v>
      </c>
      <c r="J7" s="3" t="s">
        <v>5</v>
      </c>
      <c r="K7" s="3" t="s">
        <v>6</v>
      </c>
      <c r="L7" s="16" t="s">
        <v>8</v>
      </c>
    </row>
    <row r="8" spans="1:12" ht="12.75">
      <c r="A8" s="17" t="s">
        <v>92</v>
      </c>
      <c r="B8" s="33" t="s">
        <v>2</v>
      </c>
      <c r="C8" s="34">
        <f>IF(OR($B$8&gt;=160,$B$8&lt;49),4,IF(OR(AND($B$8&gt;=130,$B$8&lt;=159),($B$8=0)),3,IF(OR(AND($B$8&gt;=110,$B$8&lt;=129),AND($B$8&gt;=50,$B$8&lt;=69)),2,IF(AND($B$8&gt;=70,$B$8&lt;=109),0,))))</f>
        <v>4</v>
      </c>
      <c r="D8" s="5" t="s">
        <v>12</v>
      </c>
      <c r="E8" s="6" t="s">
        <v>23</v>
      </c>
      <c r="F8" s="6" t="s">
        <v>34</v>
      </c>
      <c r="G8" s="6"/>
      <c r="H8" s="6" t="s">
        <v>50</v>
      </c>
      <c r="I8" s="6"/>
      <c r="J8" s="6" t="s">
        <v>69</v>
      </c>
      <c r="K8" s="6"/>
      <c r="L8" s="18" t="s">
        <v>80</v>
      </c>
    </row>
    <row r="9" spans="1:12" ht="12.75">
      <c r="A9" s="17" t="s">
        <v>93</v>
      </c>
      <c r="B9" s="33" t="s">
        <v>2</v>
      </c>
      <c r="C9" s="34">
        <f>IF(OR($B$9&gt;180,$B$9&lt;39),4,IF(OR(AND($B$9&gt;=140,$B$9&lt;=179),AND($B$9&gt;=40,$B$9&lt;=54)),3,IF(OR(AND($B$9&gt;=110,$B$9&lt;=139),AND($B$9&gt;=55,$B$9&lt;=69)),2,)))</f>
        <v>4</v>
      </c>
      <c r="D9" s="5" t="s">
        <v>13</v>
      </c>
      <c r="E9" s="6" t="s">
        <v>24</v>
      </c>
      <c r="F9" s="6" t="s">
        <v>35</v>
      </c>
      <c r="G9" s="6"/>
      <c r="H9" s="6" t="s">
        <v>50</v>
      </c>
      <c r="I9" s="6"/>
      <c r="J9" s="6" t="s">
        <v>70</v>
      </c>
      <c r="K9" s="6" t="s">
        <v>74</v>
      </c>
      <c r="L9" s="18" t="s">
        <v>81</v>
      </c>
    </row>
    <row r="10" spans="1:12" ht="12.75">
      <c r="A10" s="17" t="s">
        <v>94</v>
      </c>
      <c r="B10" s="33" t="s">
        <v>2</v>
      </c>
      <c r="C10" s="34">
        <f>IF($B$10&gt;50,4,IF(OR(AND($B$10&gt;=35,$B$10&lt;=49),($B$10&lt;5)),3,IF(AND($B$10&gt;=6,$B$10&lt;=9),2,IF(OR(AND($B$10&gt;=25,$B$10&lt;=34),AND($B$10&gt;=10,$B$10&lt;=11)),1,IF(AND($B$10&gt;=12,$B$10&lt;=24),0,)))))</f>
        <v>4</v>
      </c>
      <c r="D10" s="5" t="s">
        <v>14</v>
      </c>
      <c r="E10" s="6" t="s">
        <v>25</v>
      </c>
      <c r="F10" s="6"/>
      <c r="G10" s="6" t="s">
        <v>41</v>
      </c>
      <c r="H10" s="6" t="s">
        <v>51</v>
      </c>
      <c r="I10" s="6" t="s">
        <v>61</v>
      </c>
      <c r="J10" s="6" t="s">
        <v>71</v>
      </c>
      <c r="K10" s="6" t="s">
        <v>75</v>
      </c>
      <c r="L10" s="18"/>
    </row>
    <row r="11" spans="1:12" ht="12.75">
      <c r="A11" s="17" t="s">
        <v>95</v>
      </c>
      <c r="B11" s="33" t="s">
        <v>2</v>
      </c>
      <c r="C11" s="34">
        <f>IF(AND($B$11&lt;55,$B$11&gt;0),4,IF(AND($B$11&gt;=55,$B$11&lt;=60),3,IF(AND($B$11&gt;=61,$B$11&lt;=69.9),1,IF(OR($B$11=70,$B$11=0),0,))))</f>
        <v>0</v>
      </c>
      <c r="D11" s="5"/>
      <c r="E11" s="6"/>
      <c r="F11" s="6"/>
      <c r="G11" s="6"/>
      <c r="H11" s="6" t="s">
        <v>52</v>
      </c>
      <c r="I11" s="6" t="s">
        <v>72</v>
      </c>
      <c r="J11" s="6"/>
      <c r="K11" s="6" t="s">
        <v>76</v>
      </c>
      <c r="L11" s="18" t="s">
        <v>82</v>
      </c>
    </row>
    <row r="12" spans="1:12" ht="12.75">
      <c r="A12" s="17" t="s">
        <v>96</v>
      </c>
      <c r="B12" s="33" t="s">
        <v>2</v>
      </c>
      <c r="C12" s="34">
        <f>IF($B$12&gt;500,4,IF(AND($B$12&gt;=350,$B$12&lt;=499),3,IF(AND($B$12&gt;=200,$B$12&lt;=349),2,IF($B$12=199,0,))))</f>
        <v>4</v>
      </c>
      <c r="D12" s="5" t="s">
        <v>15</v>
      </c>
      <c r="E12" s="6" t="s">
        <v>26</v>
      </c>
      <c r="F12" s="6" t="s">
        <v>36</v>
      </c>
      <c r="G12" s="6"/>
      <c r="H12" s="6" t="s">
        <v>53</v>
      </c>
      <c r="I12" s="6"/>
      <c r="J12" s="6"/>
      <c r="K12" s="6"/>
      <c r="L12" s="18"/>
    </row>
    <row r="13" spans="1:12" ht="12.75">
      <c r="A13" s="17" t="s">
        <v>97</v>
      </c>
      <c r="B13" s="33" t="s">
        <v>2</v>
      </c>
      <c r="C13" s="34">
        <f>IF(OR($B$13&gt;7.7,$B$13&lt;7.15),4,IF(OR(AND($B$13&gt;=7.69,$B$13&lt;=7.7),AND($B$13&gt;=7.15,$B$13&lt;=7.24)),3,IF(AND($B$13&gt;=7.25,$B$13&lt;=7.32),2,IF(AND($B$13&gt;=7.5,$B$13&lt;=7.59),1,IF(AND($B$13&gt;=7.33,$B$13&lt;=7.49),0,)))))</f>
        <v>4</v>
      </c>
      <c r="D13" s="5" t="s">
        <v>16</v>
      </c>
      <c r="E13" s="6" t="s">
        <v>27</v>
      </c>
      <c r="F13" s="6"/>
      <c r="G13" s="6" t="s">
        <v>42</v>
      </c>
      <c r="H13" s="6" t="s">
        <v>54</v>
      </c>
      <c r="I13" s="7"/>
      <c r="J13" s="6" t="s">
        <v>62</v>
      </c>
      <c r="K13" s="6" t="s">
        <v>77</v>
      </c>
      <c r="L13" s="18" t="s">
        <v>83</v>
      </c>
    </row>
    <row r="14" spans="1:12" ht="12.75">
      <c r="A14" s="17" t="s">
        <v>129</v>
      </c>
      <c r="B14" s="33"/>
      <c r="C14" s="34">
        <f>IF(OR($B$14=0),0,IF(OR($B$14&gt;52,$B$14&lt;15),4,IF(OR(AND($B$14&gt;=41,$B$14&lt;=51.9),AND($B$14&gt;=15,$B$14&lt;=17.9)),3,IF(AND($B$14&gt;=18,$B$14&lt;=21.9),2,IF(AND($B$14&gt;=32,$B$14&lt;=40.9),1,IF(AND($B$14&gt;=23,$B$14&lt;=31.9),0,))))))</f>
        <v>0</v>
      </c>
      <c r="D14" s="5" t="s">
        <v>17</v>
      </c>
      <c r="E14" s="6" t="s">
        <v>28</v>
      </c>
      <c r="F14" s="6"/>
      <c r="G14" s="6" t="s">
        <v>43</v>
      </c>
      <c r="H14" s="6" t="s">
        <v>55</v>
      </c>
      <c r="I14" s="7"/>
      <c r="J14" s="6" t="s">
        <v>63</v>
      </c>
      <c r="K14" s="6" t="s">
        <v>78</v>
      </c>
      <c r="L14" s="18" t="s">
        <v>84</v>
      </c>
    </row>
    <row r="15" spans="1:12" ht="12.75">
      <c r="A15" s="17" t="s">
        <v>98</v>
      </c>
      <c r="B15" s="33" t="s">
        <v>2</v>
      </c>
      <c r="C15" s="34">
        <f>IF(OR($B$15&gt;180,$B$15&lt;110),4,IF(OR(AND($B$15&gt;=160,$B$15&lt;=179),AND($B$15&gt;=111,$B$15&lt;=119)),3,IF(OR(AND($B$15&gt;=155,$B$15&lt;=159),AND($B$15&gt;=120,$B$15&lt;=129)),2,IF(AND($B$15&gt;=150,$B$15&lt;=154),1,IF(AND($B$15&gt;=130,$B$15&lt;=149),0,)))))</f>
        <v>4</v>
      </c>
      <c r="D15" s="5" t="s">
        <v>13</v>
      </c>
      <c r="E15" s="6" t="s">
        <v>29</v>
      </c>
      <c r="F15" s="6" t="s">
        <v>37</v>
      </c>
      <c r="G15" s="6" t="s">
        <v>44</v>
      </c>
      <c r="H15" s="6" t="s">
        <v>56</v>
      </c>
      <c r="I15" s="7"/>
      <c r="J15" s="6" t="s">
        <v>64</v>
      </c>
      <c r="K15" s="6" t="s">
        <v>79</v>
      </c>
      <c r="L15" s="18" t="s">
        <v>85</v>
      </c>
    </row>
    <row r="16" spans="1:12" ht="12.75">
      <c r="A16" s="17" t="s">
        <v>99</v>
      </c>
      <c r="B16" s="33" t="s">
        <v>2</v>
      </c>
      <c r="C16" s="34">
        <f>IF(OR($B$16&gt;7,$B$16&lt;2.5),4,IF(AND($B$16&gt;=6,$B$16&lt;=6.9),3,IF(AND($B$16&gt;=2.5,$B$16&lt;=2.9),2,IF(OR(AND($B$16&gt;=5.5,$B$16&lt;=5.9),AND($B$16&gt;=3,$B$16&lt;=3.4)),1,IF(AND($B$16&gt;=3.5,$B$16&lt;=5.4),0,)))))</f>
        <v>4</v>
      </c>
      <c r="D16" s="5" t="s">
        <v>18</v>
      </c>
      <c r="E16" s="6" t="s">
        <v>30</v>
      </c>
      <c r="F16" s="6"/>
      <c r="G16" s="6" t="s">
        <v>45</v>
      </c>
      <c r="H16" s="6" t="s">
        <v>57</v>
      </c>
      <c r="I16" s="7" t="s">
        <v>73</v>
      </c>
      <c r="J16" s="6" t="s">
        <v>65</v>
      </c>
      <c r="K16" s="6"/>
      <c r="L16" s="18" t="s">
        <v>86</v>
      </c>
    </row>
    <row r="17" spans="1:12" ht="12.75">
      <c r="A17" s="17" t="s">
        <v>100</v>
      </c>
      <c r="B17" s="33" t="s">
        <v>2</v>
      </c>
      <c r="C17" s="34">
        <f>IF($B$17&gt;3.5,4,IF(AND($B$17&gt;=2,$B$17&lt;=3.4),3,IF(OR(AND($B$17&gt;=1.5,$B$17&lt;=1.9),($B$17&lt;0.6)),2,IF(AND($B$17&gt;=0.6,$B$17&lt;=1.4),0,))))</f>
        <v>4</v>
      </c>
      <c r="D17" s="5" t="s">
        <v>19</v>
      </c>
      <c r="E17" s="6" t="s">
        <v>31</v>
      </c>
      <c r="F17" s="6" t="s">
        <v>38</v>
      </c>
      <c r="G17" s="6"/>
      <c r="H17" s="6" t="s">
        <v>58</v>
      </c>
      <c r="I17" s="7"/>
      <c r="J17" s="6" t="s">
        <v>66</v>
      </c>
      <c r="K17" s="6"/>
      <c r="L17" s="18"/>
    </row>
    <row r="18" spans="1:12" ht="12.75">
      <c r="A18" s="17" t="s">
        <v>101</v>
      </c>
      <c r="B18" s="33" t="s">
        <v>2</v>
      </c>
      <c r="C18" s="34">
        <f>IF(OR($B$18&gt;60,$B$18&lt;20),4,IF(OR(AND($B$18&gt;=50,$B$18&lt;=59.9),AND($B$18&gt;=20,$B$18&lt;=29.9)),2,IF(AND($B$18&gt;=46,$B$18&lt;=49.9),1,IF(AND($B$18&gt;=30,$B$18&lt;=45.9),0,))))</f>
        <v>4</v>
      </c>
      <c r="D18" s="5" t="s">
        <v>20</v>
      </c>
      <c r="E18" s="6"/>
      <c r="F18" s="6" t="s">
        <v>39</v>
      </c>
      <c r="G18" s="6" t="s">
        <v>46</v>
      </c>
      <c r="H18" s="6" t="s">
        <v>59</v>
      </c>
      <c r="I18" s="7"/>
      <c r="J18" s="6" t="s">
        <v>67</v>
      </c>
      <c r="K18" s="6"/>
      <c r="L18" s="18" t="s">
        <v>87</v>
      </c>
    </row>
    <row r="19" spans="1:12" ht="15.75" thickBot="1">
      <c r="A19" s="19" t="s">
        <v>102</v>
      </c>
      <c r="B19" s="35" t="s">
        <v>2</v>
      </c>
      <c r="C19" s="36">
        <f>IF(OR($B$19&gt;40,$B$19&lt;1),4,IF(OR(AND($B$19&gt;=20,$B$19&lt;=39.9),AND($B$19&gt;=1,$B$19&lt;=2.9)),2,IF(AND($B$19&gt;=15,$B$19&lt;=19.9),1,IF(AND($B$19&gt;=3,$B$19&lt;=14.9),0,))))</f>
        <v>4</v>
      </c>
      <c r="D19" s="20" t="s">
        <v>21</v>
      </c>
      <c r="E19" s="21"/>
      <c r="F19" s="21" t="s">
        <v>40</v>
      </c>
      <c r="G19" s="21" t="s">
        <v>47</v>
      </c>
      <c r="H19" s="21" t="s">
        <v>60</v>
      </c>
      <c r="I19" s="22"/>
      <c r="J19" s="21" t="s">
        <v>68</v>
      </c>
      <c r="K19" s="23"/>
      <c r="L19" s="24" t="s">
        <v>88</v>
      </c>
    </row>
    <row r="20" ht="13.5" thickBot="1">
      <c r="B20" t="s">
        <v>2</v>
      </c>
    </row>
    <row r="21" spans="1:12" ht="13.5" thickBot="1">
      <c r="A21" s="25" t="s">
        <v>103</v>
      </c>
      <c r="B21" s="39" t="s">
        <v>2</v>
      </c>
      <c r="C21" s="40" t="e">
        <f>15-B21</f>
        <v>#VALUE!</v>
      </c>
      <c r="D21" s="37"/>
      <c r="E21" s="37"/>
      <c r="F21" s="37"/>
      <c r="G21" s="37"/>
      <c r="H21" s="37"/>
      <c r="I21" s="37"/>
      <c r="J21" s="37"/>
      <c r="K21" s="37"/>
      <c r="L21" s="38"/>
    </row>
    <row r="22" spans="1:12" ht="12.75">
      <c r="A22" s="41" t="s">
        <v>9</v>
      </c>
      <c r="B22" s="42"/>
      <c r="C22" s="55" t="s">
        <v>11</v>
      </c>
      <c r="D22" s="51"/>
      <c r="E22" s="51"/>
      <c r="F22" s="51"/>
      <c r="G22" s="51"/>
      <c r="H22" s="51"/>
      <c r="I22" s="42"/>
      <c r="J22" s="50"/>
      <c r="K22" s="51"/>
      <c r="L22" s="42"/>
    </row>
    <row r="23" spans="1:12" ht="12.75">
      <c r="A23" s="43" t="s">
        <v>2</v>
      </c>
      <c r="B23" s="44"/>
      <c r="C23" s="1"/>
      <c r="D23" s="1"/>
      <c r="E23" s="1"/>
      <c r="F23" s="1"/>
      <c r="G23" s="1"/>
      <c r="H23" s="1"/>
      <c r="I23" s="44"/>
      <c r="J23" s="74" t="s">
        <v>113</v>
      </c>
      <c r="K23" s="75"/>
      <c r="L23" s="76"/>
    </row>
    <row r="24" spans="1:12" ht="13.5" thickBot="1">
      <c r="A24" s="43"/>
      <c r="B24" s="44"/>
      <c r="C24" s="1"/>
      <c r="D24" s="1"/>
      <c r="E24" s="1"/>
      <c r="F24" s="1"/>
      <c r="G24" s="1"/>
      <c r="H24" s="1"/>
      <c r="I24" s="44"/>
      <c r="J24" s="43"/>
      <c r="K24" s="1"/>
      <c r="L24" s="44"/>
    </row>
    <row r="25" spans="1:12" ht="13.5" thickBot="1">
      <c r="A25" s="10" t="s">
        <v>104</v>
      </c>
      <c r="B25" s="40" t="e">
        <f>SUM(C7:C19)+C21</f>
        <v>#VALUE!</v>
      </c>
      <c r="C25" s="1"/>
      <c r="D25" s="1"/>
      <c r="E25" s="1"/>
      <c r="F25" s="1"/>
      <c r="G25" s="1"/>
      <c r="H25" s="1"/>
      <c r="I25" s="44"/>
      <c r="J25" s="10" t="s">
        <v>114</v>
      </c>
      <c r="K25" s="1"/>
      <c r="L25" s="53" t="e">
        <f>B25</f>
        <v>#VALUE!</v>
      </c>
    </row>
    <row r="26" spans="1:12" ht="13.5" thickBot="1">
      <c r="A26" s="11" t="s">
        <v>2</v>
      </c>
      <c r="B26" s="45"/>
      <c r="C26" s="1"/>
      <c r="D26" s="1"/>
      <c r="E26" s="1"/>
      <c r="F26" s="1"/>
      <c r="G26" s="1"/>
      <c r="H26" s="1"/>
      <c r="I26" s="44"/>
      <c r="J26" s="43"/>
      <c r="K26" s="1"/>
      <c r="L26" s="44"/>
    </row>
    <row r="27" spans="1:12" ht="12.75">
      <c r="A27" s="41" t="s">
        <v>10</v>
      </c>
      <c r="B27" s="42"/>
      <c r="C27" s="1"/>
      <c r="D27" s="1"/>
      <c r="E27" s="1"/>
      <c r="F27" s="1"/>
      <c r="G27" s="1"/>
      <c r="H27" s="1"/>
      <c r="I27" s="44"/>
      <c r="J27" s="10" t="s">
        <v>115</v>
      </c>
      <c r="K27" s="1"/>
      <c r="L27" s="53">
        <f>B39</f>
        <v>0</v>
      </c>
    </row>
    <row r="28" spans="1:12" ht="12.75">
      <c r="A28" s="72" t="s">
        <v>105</v>
      </c>
      <c r="B28" s="73"/>
      <c r="C28" s="1"/>
      <c r="D28" s="1"/>
      <c r="E28" s="1"/>
      <c r="F28" s="1"/>
      <c r="G28" s="1"/>
      <c r="H28" s="1"/>
      <c r="I28" s="44"/>
      <c r="J28" s="43"/>
      <c r="K28" s="1"/>
      <c r="L28" s="44"/>
    </row>
    <row r="29" spans="1:12" ht="12.75">
      <c r="A29" s="43"/>
      <c r="B29" s="44"/>
      <c r="C29" s="1"/>
      <c r="D29" s="1"/>
      <c r="E29" s="1"/>
      <c r="F29" s="1"/>
      <c r="G29" s="1"/>
      <c r="H29" s="1"/>
      <c r="I29" s="44"/>
      <c r="J29" s="10" t="s">
        <v>116</v>
      </c>
      <c r="K29" s="1"/>
      <c r="L29" s="53" t="str">
        <f>I39</f>
        <v> </v>
      </c>
    </row>
    <row r="30" spans="1:12" ht="13.5" thickBot="1">
      <c r="A30" s="46" t="s">
        <v>126</v>
      </c>
      <c r="B30" s="56"/>
      <c r="C30" s="1"/>
      <c r="D30" s="1"/>
      <c r="E30" s="1"/>
      <c r="F30" s="1"/>
      <c r="G30" s="1"/>
      <c r="H30" s="1"/>
      <c r="I30" s="44"/>
      <c r="J30" s="49"/>
      <c r="K30" s="9"/>
      <c r="L30" s="14"/>
    </row>
    <row r="31" spans="1:12" ht="12.75">
      <c r="A31" s="43"/>
      <c r="B31" s="44"/>
      <c r="C31" s="1"/>
      <c r="D31" s="1"/>
      <c r="E31" s="1"/>
      <c r="F31" s="1"/>
      <c r="G31" s="1"/>
      <c r="H31" s="1"/>
      <c r="I31" s="44"/>
      <c r="J31" s="66" t="s">
        <v>118</v>
      </c>
      <c r="K31" s="67"/>
      <c r="L31" s="68"/>
    </row>
    <row r="32" spans="1:12" ht="12.75">
      <c r="A32" s="47" t="s">
        <v>106</v>
      </c>
      <c r="B32" s="52" t="s">
        <v>107</v>
      </c>
      <c r="C32" s="1"/>
      <c r="D32" s="1"/>
      <c r="E32" s="1"/>
      <c r="F32" s="1"/>
      <c r="G32" s="1"/>
      <c r="H32" s="1"/>
      <c r="I32" s="44"/>
      <c r="J32" s="43"/>
      <c r="K32" s="1"/>
      <c r="L32" s="44"/>
    </row>
    <row r="33" spans="1:12" ht="12.75">
      <c r="A33" s="48" t="s">
        <v>108</v>
      </c>
      <c r="B33" s="57">
        <v>0</v>
      </c>
      <c r="C33" s="1"/>
      <c r="D33" s="1"/>
      <c r="E33" s="1"/>
      <c r="F33" s="1"/>
      <c r="G33" s="1"/>
      <c r="H33" s="1"/>
      <c r="I33" s="44"/>
      <c r="J33" s="77" t="e">
        <f>SUM(L25:L29)</f>
        <v>#VALUE!</v>
      </c>
      <c r="K33" s="78"/>
      <c r="L33" s="79"/>
    </row>
    <row r="34" spans="1:12" ht="12.75">
      <c r="A34" s="48" t="s">
        <v>109</v>
      </c>
      <c r="B34" s="57">
        <v>2</v>
      </c>
      <c r="C34" s="1"/>
      <c r="D34" s="1"/>
      <c r="E34" s="1"/>
      <c r="F34" s="1"/>
      <c r="G34" s="1"/>
      <c r="H34" s="1"/>
      <c r="I34" s="44"/>
      <c r="J34" s="77"/>
      <c r="K34" s="78"/>
      <c r="L34" s="79"/>
    </row>
    <row r="35" spans="1:12" ht="13.5" thickBot="1">
      <c r="A35" s="48" t="s">
        <v>110</v>
      </c>
      <c r="B35" s="57">
        <v>3</v>
      </c>
      <c r="C35" s="1"/>
      <c r="D35" s="1"/>
      <c r="E35" s="1"/>
      <c r="F35" s="1"/>
      <c r="G35" s="1"/>
      <c r="H35" s="1"/>
      <c r="I35" s="44"/>
      <c r="J35" s="49"/>
      <c r="K35" s="9"/>
      <c r="L35" s="14"/>
    </row>
    <row r="36" spans="1:12" ht="12.75">
      <c r="A36" s="48" t="s">
        <v>111</v>
      </c>
      <c r="B36" s="57">
        <v>5</v>
      </c>
      <c r="C36" s="1"/>
      <c r="D36" s="1"/>
      <c r="E36" s="1"/>
      <c r="F36" s="1"/>
      <c r="G36" s="1"/>
      <c r="H36" s="1"/>
      <c r="I36" s="44"/>
      <c r="J36" s="66" t="s">
        <v>119</v>
      </c>
      <c r="K36" s="67"/>
      <c r="L36" s="68"/>
    </row>
    <row r="37" spans="1:12" ht="12.75">
      <c r="A37" s="48" t="s">
        <v>128</v>
      </c>
      <c r="B37" s="57">
        <v>6</v>
      </c>
      <c r="C37" s="1"/>
      <c r="D37" s="1"/>
      <c r="E37" s="1"/>
      <c r="F37" s="1"/>
      <c r="G37" s="1"/>
      <c r="H37" s="1"/>
      <c r="I37" s="44"/>
      <c r="J37" s="43"/>
      <c r="K37" s="1"/>
      <c r="L37" s="44"/>
    </row>
    <row r="38" spans="1:12" ht="13.5" thickBot="1">
      <c r="A38" s="43"/>
      <c r="B38" s="44"/>
      <c r="C38" s="1"/>
      <c r="D38" s="1"/>
      <c r="E38" s="1"/>
      <c r="F38" s="1"/>
      <c r="G38" s="1"/>
      <c r="H38" s="1"/>
      <c r="I38" s="44"/>
      <c r="J38" s="69" t="e">
        <f>1.03+(1.67*J33)</f>
        <v>#VALUE!</v>
      </c>
      <c r="K38" s="70"/>
      <c r="L38" s="71"/>
    </row>
    <row r="39" spans="1:12" ht="13.5" thickBot="1">
      <c r="A39" s="10" t="s">
        <v>112</v>
      </c>
      <c r="B39" s="40">
        <f>IF($B$30&lt;44,0,IF(AND($B$30&gt;=45,$B$30&lt;=54),2,IF(AND($B$30&gt;=55,$B$30&lt;=64),3,IF(AND($B$30&gt;=65,$B$30&lt;=74),5,IF($B$30&gt;74,6,)))))</f>
        <v>0</v>
      </c>
      <c r="C39" s="1"/>
      <c r="D39" s="8" t="s">
        <v>117</v>
      </c>
      <c r="E39" s="1"/>
      <c r="F39" s="1"/>
      <c r="G39" s="1"/>
      <c r="H39" s="1"/>
      <c r="I39" s="54" t="s">
        <v>2</v>
      </c>
      <c r="J39" s="69"/>
      <c r="K39" s="70"/>
      <c r="L39" s="71"/>
    </row>
    <row r="40" spans="1:12" ht="13.5" thickBot="1">
      <c r="A40" s="49"/>
      <c r="B40" s="14"/>
      <c r="C40" s="9"/>
      <c r="D40" s="9"/>
      <c r="E40" s="9"/>
      <c r="F40" s="9"/>
      <c r="G40" s="9"/>
      <c r="H40" s="9"/>
      <c r="I40" s="14"/>
      <c r="J40" s="49"/>
      <c r="K40" s="9"/>
      <c r="L40" s="14"/>
    </row>
  </sheetData>
  <sheetProtection password="D1F7" sheet="1" objects="1" scenarios="1"/>
  <mergeCells count="11">
    <mergeCell ref="B4:C4"/>
    <mergeCell ref="J36:L36"/>
    <mergeCell ref="J38:L39"/>
    <mergeCell ref="A28:B28"/>
    <mergeCell ref="J23:L23"/>
    <mergeCell ref="J31:L31"/>
    <mergeCell ref="J33:L34"/>
    <mergeCell ref="A2:L2"/>
    <mergeCell ref="B3:H3"/>
    <mergeCell ref="I3:J3"/>
    <mergeCell ref="K3:L3"/>
  </mergeCells>
  <printOptions horizontalCentered="1" verticalCentered="1"/>
  <pageMargins left="0.6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Ciudad Autónoma de Melilla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</dc:creator>
  <cp:keywords/>
  <dc:description/>
  <cp:lastModifiedBy>Jose Ramon Aguilar</cp:lastModifiedBy>
  <cp:lastPrinted>1997-11-24T23:36:01Z</cp:lastPrinted>
  <dcterms:created xsi:type="dcterms:W3CDTF">1997-11-24T09:07:17Z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